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般公共预算" sheetId="1" r:id="rId1"/>
    <sheet name="政府基金预算" sheetId="2" r:id="rId2"/>
    <sheet name="国有资本经营预算" sheetId="3" r:id="rId3"/>
    <sheet name="社会保险基金预算" sheetId="4" r:id="rId4"/>
  </sheets>
  <calcPr calcId="144525"/>
</workbook>
</file>

<file path=xl/sharedStrings.xml><?xml version="1.0" encoding="utf-8"?>
<sst xmlns="http://schemas.openxmlformats.org/spreadsheetml/2006/main" count="174" uniqueCount="135">
  <si>
    <t>附表1-1</t>
  </si>
  <si>
    <t>2024年市级一般公共预算调整方案（草案）</t>
  </si>
  <si>
    <t>单位：万元</t>
  </si>
  <si>
    <t>收入项目</t>
  </si>
  <si>
    <t>市十届人大第四次会议批准预算数</t>
  </si>
  <si>
    <t>调整预算数</t>
  </si>
  <si>
    <t>增减额</t>
  </si>
  <si>
    <t>支出项目</t>
  </si>
  <si>
    <t>一、一般公共预算收入</t>
  </si>
  <si>
    <t>一、一般公共预算支出</t>
  </si>
  <si>
    <t>（一）税收收入</t>
  </si>
  <si>
    <t>（一）一般公共服务</t>
  </si>
  <si>
    <t xml:space="preserve">    增值税</t>
  </si>
  <si>
    <t>（二）外交支出</t>
  </si>
  <si>
    <t xml:space="preserve">    企业所得税</t>
  </si>
  <si>
    <t>（三）国防支出</t>
  </si>
  <si>
    <t xml:space="preserve">    企业所得税退税</t>
  </si>
  <si>
    <t>（四）公共安全支出</t>
  </si>
  <si>
    <t xml:space="preserve">    个人所得税</t>
  </si>
  <si>
    <t>（五）教育支出</t>
  </si>
  <si>
    <t xml:space="preserve">    资源税</t>
  </si>
  <si>
    <t>（六）科学技术支出</t>
  </si>
  <si>
    <t xml:space="preserve">    城市维护建设税</t>
  </si>
  <si>
    <t>（七）文化旅游体育与传媒支出</t>
  </si>
  <si>
    <t xml:space="preserve">    房产税</t>
  </si>
  <si>
    <t>（八）社会保障和就业支出</t>
  </si>
  <si>
    <t xml:space="preserve">    印花税</t>
  </si>
  <si>
    <t>（九）卫生健康支出</t>
  </si>
  <si>
    <t xml:space="preserve">    城镇土地使用税</t>
  </si>
  <si>
    <t>（十）节能环保支出</t>
  </si>
  <si>
    <t xml:space="preserve">    土地增值税</t>
  </si>
  <si>
    <t>（十一）城乡社区支出</t>
  </si>
  <si>
    <t xml:space="preserve">    车船税</t>
  </si>
  <si>
    <t>（十二）农林水支出</t>
  </si>
  <si>
    <t xml:space="preserve">    耕地占用税</t>
  </si>
  <si>
    <t>（十三）交通运输支出</t>
  </si>
  <si>
    <t xml:space="preserve">    契税</t>
  </si>
  <si>
    <t>（十四）资源勘探工业信息等支出</t>
  </si>
  <si>
    <t xml:space="preserve">    环境保护税</t>
  </si>
  <si>
    <t>（十五）商业服务业等支出</t>
  </si>
  <si>
    <t xml:space="preserve">    其他税收收入</t>
  </si>
  <si>
    <t>（十六）金融支出</t>
  </si>
  <si>
    <t>（二）非税收入</t>
  </si>
  <si>
    <t>（十七）援助其他地区支出</t>
  </si>
  <si>
    <t xml:space="preserve">    专项收入</t>
  </si>
  <si>
    <t>（十八）自然资源海洋气象等支出</t>
  </si>
  <si>
    <t xml:space="preserve">    行政事业性收费收入</t>
  </si>
  <si>
    <t>（十九）住房保障支出</t>
  </si>
  <si>
    <t xml:space="preserve">    罚没收入</t>
  </si>
  <si>
    <t>（二十）粮油物资储备支出</t>
  </si>
  <si>
    <t xml:space="preserve">    国有资本经营收入</t>
  </si>
  <si>
    <t>（二十一）灾害防治及应急管理支出</t>
  </si>
  <si>
    <t xml:space="preserve">    国有资源（资产）有偿使用收入</t>
  </si>
  <si>
    <t>（二十二）预备费</t>
  </si>
  <si>
    <t xml:space="preserve">    捐赠收入</t>
  </si>
  <si>
    <t>（二十三）其他支出</t>
  </si>
  <si>
    <t xml:space="preserve">    政府住房基金收入</t>
  </si>
  <si>
    <t>（二十四）债务付息支出</t>
  </si>
  <si>
    <t xml:space="preserve">    其他收入</t>
  </si>
  <si>
    <t>（二十五）债务发行费用支出</t>
  </si>
  <si>
    <t>二、上级补助收入</t>
  </si>
  <si>
    <t>二、上解上级支出</t>
  </si>
  <si>
    <t>三、下级上解收入</t>
  </si>
  <si>
    <t>三、补助下级支出</t>
  </si>
  <si>
    <t>四、上年结余收入</t>
  </si>
  <si>
    <t>四、安排预算稳定调节基金</t>
  </si>
  <si>
    <t>五、地方政府一般债务转贷收入</t>
  </si>
  <si>
    <t>五、地方政府一般债务还本支出</t>
  </si>
  <si>
    <t>六、调入资金</t>
  </si>
  <si>
    <t>六、地方政府一般债务转贷支出</t>
  </si>
  <si>
    <t>七、动用预算稳定调节基金</t>
  </si>
  <si>
    <t>七、年终结余</t>
  </si>
  <si>
    <t>收入总计</t>
  </si>
  <si>
    <t>支出总计</t>
  </si>
  <si>
    <t>附表1-2</t>
  </si>
  <si>
    <t>2024年市级政府性基金预算调整方案（草案）</t>
  </si>
  <si>
    <t>一、政府性基金预算收入</t>
  </si>
  <si>
    <t>一、政府性基金预算支出</t>
  </si>
  <si>
    <t>（一）国有土地使用权出让收入</t>
  </si>
  <si>
    <t>（一）城乡社区支出</t>
  </si>
  <si>
    <t>（二）彩票公益金收入</t>
  </si>
  <si>
    <t>（二）其他支出</t>
  </si>
  <si>
    <t>（三）城市基础设施配套费收入</t>
  </si>
  <si>
    <t>（三）债务付息支出</t>
  </si>
  <si>
    <t>（四）污水处理费收入</t>
  </si>
  <si>
    <t>（四）债务发行费用支出</t>
  </si>
  <si>
    <t>（五）专项债券对应项目专项收入</t>
  </si>
  <si>
    <t>二、政府性基金补助支出</t>
  </si>
  <si>
    <t>二、政府性基金补助收入</t>
  </si>
  <si>
    <t>三、政府性基金上解支出</t>
  </si>
  <si>
    <t>三、政府性基金上解收入</t>
  </si>
  <si>
    <t>四、调出资金</t>
  </si>
  <si>
    <t>五、年终结余（转）</t>
  </si>
  <si>
    <t>五、调入资金</t>
  </si>
  <si>
    <t>六、地方政府专项债务还本支出</t>
  </si>
  <si>
    <t>六、地方政府专项债务转贷收入</t>
  </si>
  <si>
    <t>七、地方政府专项债务转贷支出</t>
  </si>
  <si>
    <t>附表1-3</t>
  </si>
  <si>
    <t>2024年市级国有资本经营预算调整方案（草案）</t>
  </si>
  <si>
    <t>一、国有资本经营预算收入</t>
  </si>
  <si>
    <t xml:space="preserve">一、国有资本经营预算支出 </t>
  </si>
  <si>
    <t>（一）利润收入</t>
  </si>
  <si>
    <t>（一）解决历史遗留问题及改革成本支出</t>
  </si>
  <si>
    <t>（二）股利、股息收入</t>
  </si>
  <si>
    <t>（二）国有企业资本金注入</t>
  </si>
  <si>
    <t>（三）产权转让收入</t>
  </si>
  <si>
    <t>（三）国有企业政策性补贴</t>
  </si>
  <si>
    <t>（四）清算收入</t>
  </si>
  <si>
    <t>（四）其他国有资本经营预算支出</t>
  </si>
  <si>
    <t>（五）其他国有资本经营预算收入</t>
  </si>
  <si>
    <t>二、国有资本经营预算补助收入</t>
  </si>
  <si>
    <t>二、国有资本经营预算补助支出</t>
  </si>
  <si>
    <t>三、国有资本经营预算上解收入</t>
  </si>
  <si>
    <t>三、国有资本经营预算上解支出</t>
  </si>
  <si>
    <t>四、国有资本经营预算调出资金</t>
  </si>
  <si>
    <t>附表1-4</t>
  </si>
  <si>
    <t>2024年市级社会保险基金预算调整方案（草案）</t>
  </si>
  <si>
    <t>一、本年收入</t>
  </si>
  <si>
    <t>一、本年支出</t>
  </si>
  <si>
    <t>（一）企业职工基本养老保险基金收入</t>
  </si>
  <si>
    <t>（一）企业职工基本养老保险基金支出</t>
  </si>
  <si>
    <t>（二）城乡居民基本养老保险基金收入</t>
  </si>
  <si>
    <t>（二）城乡居民基本养老保险基金支出</t>
  </si>
  <si>
    <t>（三）机关事业单位基本养老保险基金收入</t>
  </si>
  <si>
    <t>（三）机关事业单位基本养老保险基金支出</t>
  </si>
  <si>
    <t>（四）职工基本医疗保险（含生育保险）基金收入</t>
  </si>
  <si>
    <t>（四）职工基本医疗保险（含生育保险）基金支出</t>
  </si>
  <si>
    <t>（五）城乡居民基本医疗保险基金收入</t>
  </si>
  <si>
    <t>（五）城乡居民基本医疗保险基金支出</t>
  </si>
  <si>
    <t>（六）工伤保险基金收入</t>
  </si>
  <si>
    <t>（六）工伤保险基金支出</t>
  </si>
  <si>
    <t>（七）失业保险基金收入</t>
  </si>
  <si>
    <t>（七）失业保险基金支出</t>
  </si>
  <si>
    <t>二、上年滚存结余</t>
  </si>
  <si>
    <t>二、年末滚存结余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</si>
</sst>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26" fillId="15" borderId="6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left" vertical="center"/>
    </xf>
    <xf numFmtId="0" fontId="2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50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/>
    </xf>
    <xf numFmtId="1" fontId="2" fillId="2" borderId="1" xfId="0" applyNumberFormat="1" applyFont="1" applyFill="1" applyBorder="1" applyAlignment="1" applyProtection="1">
      <alignment vertical="center"/>
      <protection locked="0"/>
    </xf>
    <xf numFmtId="1" fontId="2" fillId="0" borderId="1" xfId="0" applyNumberFormat="1" applyFont="1" applyFill="1" applyBorder="1" applyAlignment="1" applyProtection="1">
      <alignment horizontal="left" vertical="center"/>
      <protection locked="0"/>
    </xf>
    <xf numFmtId="3" fontId="2" fillId="0" borderId="1" xfId="0" applyNumberFormat="1" applyFont="1" applyFill="1" applyBorder="1" applyAlignment="1" applyProtection="1">
      <alignment vertical="center"/>
      <protection locked="0"/>
    </xf>
    <xf numFmtId="0" fontId="2" fillId="0" borderId="3" xfId="0" applyFont="1" applyFill="1" applyBorder="1" applyAlignment="1">
      <alignment vertical="center"/>
    </xf>
    <xf numFmtId="0" fontId="2" fillId="0" borderId="1" xfId="0" applyNumberFormat="1" applyFont="1" applyFill="1" applyBorder="1" applyAlignment="1" applyProtection="1">
      <alignment horizontal="right" vertical="center"/>
      <protection locked="0"/>
    </xf>
    <xf numFmtId="0" fontId="2" fillId="0" borderId="4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>
      <alignment vertical="center"/>
    </xf>
    <xf numFmtId="1" fontId="2" fillId="0" borderId="1" xfId="0" applyNumberFormat="1" applyFont="1" applyFill="1" applyBorder="1" applyAlignment="1" applyProtection="1">
      <alignment vertical="center"/>
      <protection locked="0"/>
    </xf>
    <xf numFmtId="0" fontId="2" fillId="0" borderId="2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03年人大预算表（全省）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E30" sqref="E30"/>
    </sheetView>
  </sheetViews>
  <sheetFormatPr defaultColWidth="9" defaultRowHeight="14.25" outlineLevelCol="7"/>
  <cols>
    <col min="1" max="1" width="30.625" style="1" customWidth="1"/>
    <col min="2" max="4" width="14.625" style="1" customWidth="1"/>
    <col min="5" max="5" width="30.625" style="1" customWidth="1"/>
    <col min="6" max="8" width="14.625" style="1" customWidth="1"/>
    <col min="9" max="16384" width="9" style="1"/>
  </cols>
  <sheetData>
    <row r="1" s="1" customFormat="1" spans="1:1">
      <c r="A1" s="1" t="s">
        <v>0</v>
      </c>
    </row>
    <row r="2" s="1" customFormat="1" ht="2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5" customHeight="1" spans="8:8">
      <c r="H3" s="4" t="s">
        <v>2</v>
      </c>
    </row>
    <row r="4" s="22" customFormat="1" ht="30" customHeight="1" spans="1:8">
      <c r="A4" s="7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6" t="s">
        <v>4</v>
      </c>
      <c r="G4" s="6" t="s">
        <v>5</v>
      </c>
      <c r="H4" s="6" t="s">
        <v>6</v>
      </c>
    </row>
    <row r="5" s="23" customFormat="1" ht="15" customHeight="1" spans="1:8">
      <c r="A5" s="24" t="s">
        <v>8</v>
      </c>
      <c r="B5" s="24">
        <f>B6+B22</f>
        <v>171700</v>
      </c>
      <c r="C5" s="24">
        <f>C6+C22</f>
        <v>171700</v>
      </c>
      <c r="D5" s="24">
        <f>SUM(D6+D22)</f>
        <v>0</v>
      </c>
      <c r="E5" s="24" t="s">
        <v>9</v>
      </c>
      <c r="F5" s="24">
        <f t="shared" ref="F5:H5" si="0">SUM(F6:F30)</f>
        <v>496029</v>
      </c>
      <c r="G5" s="24">
        <f t="shared" si="0"/>
        <v>532747</v>
      </c>
      <c r="H5" s="24">
        <f t="shared" si="0"/>
        <v>36718</v>
      </c>
    </row>
    <row r="6" s="1" customFormat="1" ht="15" customHeight="1" spans="1:8">
      <c r="A6" s="25" t="s">
        <v>10</v>
      </c>
      <c r="B6" s="20">
        <f>SUM(B7:B21)</f>
        <v>60000</v>
      </c>
      <c r="C6" s="20">
        <f>SUM(C7:C21)</f>
        <v>60000</v>
      </c>
      <c r="D6" s="26">
        <f t="shared" ref="D6:D30" si="1">C6-B6</f>
        <v>0</v>
      </c>
      <c r="E6" s="27" t="s">
        <v>11</v>
      </c>
      <c r="F6" s="20">
        <v>49410</v>
      </c>
      <c r="G6" s="20">
        <f>49410+1231</f>
        <v>50641</v>
      </c>
      <c r="H6" s="20">
        <f t="shared" ref="H6:H30" si="2">G6-F6</f>
        <v>1231</v>
      </c>
    </row>
    <row r="7" s="1" customFormat="1" ht="15" customHeight="1" spans="1:8">
      <c r="A7" s="25" t="s">
        <v>12</v>
      </c>
      <c r="B7" s="20">
        <v>19400</v>
      </c>
      <c r="C7" s="20">
        <v>19400</v>
      </c>
      <c r="D7" s="26">
        <f t="shared" si="1"/>
        <v>0</v>
      </c>
      <c r="E7" s="27" t="s">
        <v>13</v>
      </c>
      <c r="F7" s="20"/>
      <c r="G7" s="20"/>
      <c r="H7" s="20">
        <f t="shared" si="2"/>
        <v>0</v>
      </c>
    </row>
    <row r="8" s="1" customFormat="1" ht="15" customHeight="1" spans="1:8">
      <c r="A8" s="25" t="s">
        <v>14</v>
      </c>
      <c r="B8" s="20">
        <v>6500</v>
      </c>
      <c r="C8" s="20">
        <v>6500</v>
      </c>
      <c r="D8" s="26">
        <f t="shared" si="1"/>
        <v>0</v>
      </c>
      <c r="E8" s="27" t="s">
        <v>15</v>
      </c>
      <c r="F8" s="20">
        <v>2406</v>
      </c>
      <c r="G8" s="20">
        <v>2406</v>
      </c>
      <c r="H8" s="20">
        <f t="shared" si="2"/>
        <v>0</v>
      </c>
    </row>
    <row r="9" s="1" customFormat="1" ht="15" customHeight="1" spans="1:8">
      <c r="A9" s="25" t="s">
        <v>16</v>
      </c>
      <c r="B9" s="20"/>
      <c r="C9" s="20"/>
      <c r="D9" s="26">
        <f t="shared" si="1"/>
        <v>0</v>
      </c>
      <c r="E9" s="27" t="s">
        <v>17</v>
      </c>
      <c r="F9" s="20">
        <v>63714</v>
      </c>
      <c r="G9" s="20">
        <v>63714</v>
      </c>
      <c r="H9" s="20">
        <f t="shared" si="2"/>
        <v>0</v>
      </c>
    </row>
    <row r="10" s="1" customFormat="1" ht="15" customHeight="1" spans="1:8">
      <c r="A10" s="25" t="s">
        <v>18</v>
      </c>
      <c r="B10" s="20">
        <v>4000</v>
      </c>
      <c r="C10" s="20">
        <v>4000</v>
      </c>
      <c r="D10" s="26">
        <f t="shared" si="1"/>
        <v>0</v>
      </c>
      <c r="E10" s="27" t="s">
        <v>19</v>
      </c>
      <c r="F10" s="20">
        <v>118194</v>
      </c>
      <c r="G10" s="20">
        <f>118194+6400</f>
        <v>124594</v>
      </c>
      <c r="H10" s="20">
        <f t="shared" si="2"/>
        <v>6400</v>
      </c>
    </row>
    <row r="11" s="1" customFormat="1" ht="15" customHeight="1" spans="1:8">
      <c r="A11" s="25" t="s">
        <v>20</v>
      </c>
      <c r="B11" s="20">
        <v>1300</v>
      </c>
      <c r="C11" s="20">
        <v>1300</v>
      </c>
      <c r="D11" s="26">
        <f t="shared" si="1"/>
        <v>0</v>
      </c>
      <c r="E11" s="27" t="s">
        <v>21</v>
      </c>
      <c r="F11" s="20">
        <v>3361</v>
      </c>
      <c r="G11" s="20">
        <v>3361</v>
      </c>
      <c r="H11" s="20">
        <f t="shared" si="2"/>
        <v>0</v>
      </c>
    </row>
    <row r="12" s="1" customFormat="1" ht="15" customHeight="1" spans="1:8">
      <c r="A12" s="25" t="s">
        <v>22</v>
      </c>
      <c r="B12" s="20">
        <v>5000</v>
      </c>
      <c r="C12" s="20">
        <v>5000</v>
      </c>
      <c r="D12" s="26">
        <f t="shared" si="1"/>
        <v>0</v>
      </c>
      <c r="E12" s="27" t="s">
        <v>23</v>
      </c>
      <c r="F12" s="20">
        <v>10849</v>
      </c>
      <c r="G12" s="20">
        <v>10849</v>
      </c>
      <c r="H12" s="20">
        <f t="shared" si="2"/>
        <v>0</v>
      </c>
    </row>
    <row r="13" s="1" customFormat="1" ht="15" customHeight="1" spans="1:8">
      <c r="A13" s="25" t="s">
        <v>24</v>
      </c>
      <c r="B13" s="20">
        <v>5200</v>
      </c>
      <c r="C13" s="20">
        <v>5200</v>
      </c>
      <c r="D13" s="26">
        <f t="shared" si="1"/>
        <v>0</v>
      </c>
      <c r="E13" s="27" t="s">
        <v>25</v>
      </c>
      <c r="F13" s="20">
        <v>46221</v>
      </c>
      <c r="G13" s="20">
        <v>46221</v>
      </c>
      <c r="H13" s="20">
        <f t="shared" si="2"/>
        <v>0</v>
      </c>
    </row>
    <row r="14" s="1" customFormat="1" ht="15" customHeight="1" spans="1:8">
      <c r="A14" s="25" t="s">
        <v>26</v>
      </c>
      <c r="B14" s="20">
        <v>4000</v>
      </c>
      <c r="C14" s="20">
        <v>4000</v>
      </c>
      <c r="D14" s="26">
        <f t="shared" si="1"/>
        <v>0</v>
      </c>
      <c r="E14" s="27" t="s">
        <v>27</v>
      </c>
      <c r="F14" s="20">
        <v>18668</v>
      </c>
      <c r="G14" s="20">
        <f>18668+7887</f>
        <v>26555</v>
      </c>
      <c r="H14" s="20">
        <f t="shared" si="2"/>
        <v>7887</v>
      </c>
    </row>
    <row r="15" s="1" customFormat="1" ht="15" customHeight="1" spans="1:8">
      <c r="A15" s="25" t="s">
        <v>28</v>
      </c>
      <c r="B15" s="20">
        <v>8000</v>
      </c>
      <c r="C15" s="20">
        <v>8000</v>
      </c>
      <c r="D15" s="26">
        <f t="shared" si="1"/>
        <v>0</v>
      </c>
      <c r="E15" s="27" t="s">
        <v>29</v>
      </c>
      <c r="F15" s="20">
        <v>17298</v>
      </c>
      <c r="G15" s="20">
        <f>17298+10800</f>
        <v>28098</v>
      </c>
      <c r="H15" s="20">
        <f t="shared" si="2"/>
        <v>10800</v>
      </c>
    </row>
    <row r="16" s="1" customFormat="1" ht="15" customHeight="1" spans="1:8">
      <c r="A16" s="25" t="s">
        <v>30</v>
      </c>
      <c r="B16" s="20">
        <v>2000</v>
      </c>
      <c r="C16" s="20">
        <v>2000</v>
      </c>
      <c r="D16" s="26">
        <f t="shared" si="1"/>
        <v>0</v>
      </c>
      <c r="E16" s="27" t="s">
        <v>31</v>
      </c>
      <c r="F16" s="20">
        <v>44704</v>
      </c>
      <c r="G16" s="20">
        <f>44704+550</f>
        <v>45254</v>
      </c>
      <c r="H16" s="20">
        <f t="shared" si="2"/>
        <v>550</v>
      </c>
    </row>
    <row r="17" s="1" customFormat="1" ht="15" customHeight="1" spans="1:8">
      <c r="A17" s="25" t="s">
        <v>32</v>
      </c>
      <c r="B17" s="20">
        <v>1100</v>
      </c>
      <c r="C17" s="20">
        <v>1100</v>
      </c>
      <c r="D17" s="26">
        <f t="shared" si="1"/>
        <v>0</v>
      </c>
      <c r="E17" s="27" t="s">
        <v>33</v>
      </c>
      <c r="F17" s="20">
        <v>21560</v>
      </c>
      <c r="G17" s="20">
        <v>21560</v>
      </c>
      <c r="H17" s="20">
        <f t="shared" si="2"/>
        <v>0</v>
      </c>
    </row>
    <row r="18" s="1" customFormat="1" ht="15" customHeight="1" spans="1:8">
      <c r="A18" s="25" t="s">
        <v>34</v>
      </c>
      <c r="B18" s="20"/>
      <c r="C18" s="20"/>
      <c r="D18" s="26">
        <f t="shared" si="1"/>
        <v>0</v>
      </c>
      <c r="E18" s="27" t="s">
        <v>35</v>
      </c>
      <c r="F18" s="20">
        <v>29987</v>
      </c>
      <c r="G18" s="20">
        <f>29987+9300</f>
        <v>39287</v>
      </c>
      <c r="H18" s="20">
        <f t="shared" si="2"/>
        <v>9300</v>
      </c>
    </row>
    <row r="19" s="1" customFormat="1" ht="15" customHeight="1" spans="1:8">
      <c r="A19" s="25" t="s">
        <v>36</v>
      </c>
      <c r="B19" s="20">
        <v>1600</v>
      </c>
      <c r="C19" s="20">
        <v>1600</v>
      </c>
      <c r="D19" s="26">
        <f t="shared" si="1"/>
        <v>0</v>
      </c>
      <c r="E19" s="27" t="s">
        <v>37</v>
      </c>
      <c r="F19" s="20">
        <v>11630</v>
      </c>
      <c r="G19" s="20">
        <v>11630</v>
      </c>
      <c r="H19" s="20">
        <f t="shared" si="2"/>
        <v>0</v>
      </c>
    </row>
    <row r="20" s="1" customFormat="1" ht="15" customHeight="1" spans="1:8">
      <c r="A20" s="25" t="s">
        <v>38</v>
      </c>
      <c r="B20" s="20">
        <v>1900</v>
      </c>
      <c r="C20" s="20">
        <v>1900</v>
      </c>
      <c r="D20" s="26">
        <f t="shared" si="1"/>
        <v>0</v>
      </c>
      <c r="E20" s="27" t="s">
        <v>39</v>
      </c>
      <c r="F20" s="20">
        <v>6596</v>
      </c>
      <c r="G20" s="20">
        <v>6596</v>
      </c>
      <c r="H20" s="20">
        <f t="shared" si="2"/>
        <v>0</v>
      </c>
    </row>
    <row r="21" s="1" customFormat="1" ht="15" customHeight="1" spans="1:8">
      <c r="A21" s="25" t="s">
        <v>40</v>
      </c>
      <c r="B21" s="20"/>
      <c r="C21" s="20"/>
      <c r="D21" s="26">
        <f t="shared" si="1"/>
        <v>0</v>
      </c>
      <c r="E21" s="27" t="s">
        <v>41</v>
      </c>
      <c r="F21" s="20">
        <v>815</v>
      </c>
      <c r="G21" s="20">
        <v>815</v>
      </c>
      <c r="H21" s="20">
        <f t="shared" si="2"/>
        <v>0</v>
      </c>
    </row>
    <row r="22" s="1" customFormat="1" ht="15" customHeight="1" spans="1:8">
      <c r="A22" s="25" t="s">
        <v>42</v>
      </c>
      <c r="B22" s="20">
        <f>SUM(B23:B30)</f>
        <v>111700</v>
      </c>
      <c r="C22" s="20">
        <f>SUM(C23:C30)</f>
        <v>111700</v>
      </c>
      <c r="D22" s="26">
        <f t="shared" si="1"/>
        <v>0</v>
      </c>
      <c r="E22" s="27" t="s">
        <v>43</v>
      </c>
      <c r="F22" s="20"/>
      <c r="G22" s="20"/>
      <c r="H22" s="20">
        <f t="shared" si="2"/>
        <v>0</v>
      </c>
    </row>
    <row r="23" s="1" customFormat="1" ht="15" customHeight="1" spans="1:8">
      <c r="A23" s="25" t="s">
        <v>44</v>
      </c>
      <c r="B23" s="20">
        <v>8000</v>
      </c>
      <c r="C23" s="20">
        <v>8000</v>
      </c>
      <c r="D23" s="26">
        <f t="shared" si="1"/>
        <v>0</v>
      </c>
      <c r="E23" s="27" t="s">
        <v>45</v>
      </c>
      <c r="F23" s="20">
        <v>3446</v>
      </c>
      <c r="G23" s="20">
        <f>3446+550</f>
        <v>3996</v>
      </c>
      <c r="H23" s="20">
        <f t="shared" si="2"/>
        <v>550</v>
      </c>
    </row>
    <row r="24" s="1" customFormat="1" ht="15" customHeight="1" spans="1:8">
      <c r="A24" s="25" t="s">
        <v>46</v>
      </c>
      <c r="B24" s="20">
        <v>16000</v>
      </c>
      <c r="C24" s="20">
        <v>16000</v>
      </c>
      <c r="D24" s="26">
        <f t="shared" si="1"/>
        <v>0</v>
      </c>
      <c r="E24" s="27" t="s">
        <v>47</v>
      </c>
      <c r="F24" s="20">
        <v>9673</v>
      </c>
      <c r="G24" s="20">
        <v>9673</v>
      </c>
      <c r="H24" s="20">
        <f t="shared" si="2"/>
        <v>0</v>
      </c>
    </row>
    <row r="25" s="1" customFormat="1" ht="15" customHeight="1" spans="1:8">
      <c r="A25" s="25" t="s">
        <v>48</v>
      </c>
      <c r="B25" s="20">
        <v>45000</v>
      </c>
      <c r="C25" s="20">
        <v>45000</v>
      </c>
      <c r="D25" s="26">
        <f t="shared" si="1"/>
        <v>0</v>
      </c>
      <c r="E25" s="27" t="s">
        <v>49</v>
      </c>
      <c r="F25" s="20">
        <v>2963</v>
      </c>
      <c r="G25" s="20">
        <v>2963</v>
      </c>
      <c r="H25" s="20">
        <f t="shared" si="2"/>
        <v>0</v>
      </c>
    </row>
    <row r="26" s="1" customFormat="1" ht="15" customHeight="1" spans="1:8">
      <c r="A26" s="25" t="s">
        <v>50</v>
      </c>
      <c r="B26" s="20"/>
      <c r="C26" s="20"/>
      <c r="D26" s="26">
        <f t="shared" si="1"/>
        <v>0</v>
      </c>
      <c r="E26" s="27" t="s">
        <v>51</v>
      </c>
      <c r="F26" s="20">
        <v>5494</v>
      </c>
      <c r="G26" s="20">
        <v>5494</v>
      </c>
      <c r="H26" s="20">
        <f t="shared" si="2"/>
        <v>0</v>
      </c>
    </row>
    <row r="27" s="1" customFormat="1" ht="15" customHeight="1" spans="1:8">
      <c r="A27" s="25" t="s">
        <v>52</v>
      </c>
      <c r="B27" s="20">
        <v>26700</v>
      </c>
      <c r="C27" s="20">
        <v>26700</v>
      </c>
      <c r="D27" s="26">
        <f t="shared" si="1"/>
        <v>0</v>
      </c>
      <c r="E27" s="27" t="s">
        <v>53</v>
      </c>
      <c r="F27" s="20">
        <v>4000</v>
      </c>
      <c r="G27" s="20">
        <v>4000</v>
      </c>
      <c r="H27" s="20">
        <f t="shared" si="2"/>
        <v>0</v>
      </c>
    </row>
    <row r="28" s="1" customFormat="1" ht="15" customHeight="1" spans="1:8">
      <c r="A28" s="25" t="s">
        <v>54</v>
      </c>
      <c r="B28" s="20"/>
      <c r="C28" s="20"/>
      <c r="D28" s="26">
        <f t="shared" si="1"/>
        <v>0</v>
      </c>
      <c r="E28" s="27" t="s">
        <v>55</v>
      </c>
      <c r="F28" s="20">
        <v>440</v>
      </c>
      <c r="G28" s="20">
        <v>440</v>
      </c>
      <c r="H28" s="20">
        <f t="shared" si="2"/>
        <v>0</v>
      </c>
    </row>
    <row r="29" s="1" customFormat="1" ht="15" customHeight="1" spans="1:8">
      <c r="A29" s="25" t="s">
        <v>56</v>
      </c>
      <c r="B29" s="20">
        <v>16000</v>
      </c>
      <c r="C29" s="20">
        <v>16000</v>
      </c>
      <c r="D29" s="26">
        <f t="shared" si="1"/>
        <v>0</v>
      </c>
      <c r="E29" s="27" t="s">
        <v>57</v>
      </c>
      <c r="F29" s="20">
        <v>24500</v>
      </c>
      <c r="G29" s="20">
        <v>24500</v>
      </c>
      <c r="H29" s="20">
        <f t="shared" si="2"/>
        <v>0</v>
      </c>
    </row>
    <row r="30" s="1" customFormat="1" ht="15" customHeight="1" spans="1:8">
      <c r="A30" s="25" t="s">
        <v>58</v>
      </c>
      <c r="B30" s="20"/>
      <c r="C30" s="20"/>
      <c r="D30" s="26">
        <f t="shared" si="1"/>
        <v>0</v>
      </c>
      <c r="E30" s="27" t="s">
        <v>59</v>
      </c>
      <c r="F30" s="20">
        <v>100</v>
      </c>
      <c r="G30" s="20">
        <v>100</v>
      </c>
      <c r="H30" s="20">
        <f t="shared" si="2"/>
        <v>0</v>
      </c>
    </row>
    <row r="31" s="1" customFormat="1" ht="15" customHeight="1" spans="1:8">
      <c r="A31" s="20"/>
      <c r="B31" s="20"/>
      <c r="C31" s="20"/>
      <c r="D31" s="26"/>
      <c r="E31" s="20"/>
      <c r="F31" s="20"/>
      <c r="G31" s="20"/>
      <c r="H31" s="20"/>
    </row>
    <row r="32" s="1" customFormat="1" ht="15" customHeight="1" spans="1:8">
      <c r="A32" s="28" t="s">
        <v>60</v>
      </c>
      <c r="B32" s="20">
        <v>381957</v>
      </c>
      <c r="C32" s="20">
        <f>B32+14200</f>
        <v>396157</v>
      </c>
      <c r="D32" s="26">
        <f t="shared" ref="D32:D37" si="3">C32-B32</f>
        <v>14200</v>
      </c>
      <c r="E32" s="29" t="s">
        <v>61</v>
      </c>
      <c r="F32" s="20">
        <v>19131</v>
      </c>
      <c r="G32" s="20">
        <v>19131</v>
      </c>
      <c r="H32" s="20">
        <f t="shared" ref="H32:H37" si="4">G32-F32</f>
        <v>0</v>
      </c>
    </row>
    <row r="33" s="1" customFormat="1" ht="15" customHeight="1" spans="1:8">
      <c r="A33" s="20" t="s">
        <v>62</v>
      </c>
      <c r="B33" s="20">
        <v>77794</v>
      </c>
      <c r="C33" s="20">
        <v>77794</v>
      </c>
      <c r="D33" s="26">
        <f t="shared" si="3"/>
        <v>0</v>
      </c>
      <c r="E33" s="30" t="s">
        <v>63</v>
      </c>
      <c r="F33" s="31">
        <v>291289</v>
      </c>
      <c r="G33" s="31">
        <v>291289</v>
      </c>
      <c r="H33" s="20">
        <f t="shared" si="4"/>
        <v>0</v>
      </c>
    </row>
    <row r="34" s="1" customFormat="1" ht="15" customHeight="1" spans="1:8">
      <c r="A34" s="28" t="s">
        <v>64</v>
      </c>
      <c r="B34" s="32">
        <v>29583</v>
      </c>
      <c r="C34" s="20">
        <v>4758</v>
      </c>
      <c r="D34" s="26">
        <f t="shared" si="3"/>
        <v>-24825</v>
      </c>
      <c r="E34" s="33" t="s">
        <v>65</v>
      </c>
      <c r="F34" s="34"/>
      <c r="G34" s="34"/>
      <c r="H34" s="20">
        <f t="shared" si="4"/>
        <v>0</v>
      </c>
    </row>
    <row r="35" s="1" customFormat="1" ht="15" customHeight="1" spans="1:8">
      <c r="A35" s="35" t="s">
        <v>66</v>
      </c>
      <c r="B35" s="20"/>
      <c r="C35" s="20">
        <f>265950+10800</f>
        <v>276750</v>
      </c>
      <c r="D35" s="26">
        <f t="shared" si="3"/>
        <v>276750</v>
      </c>
      <c r="E35" s="35" t="s">
        <v>67</v>
      </c>
      <c r="F35" s="36"/>
      <c r="G35" s="36">
        <v>101456</v>
      </c>
      <c r="H35" s="20">
        <f t="shared" si="4"/>
        <v>101456</v>
      </c>
    </row>
    <row r="36" s="1" customFormat="1" ht="15" customHeight="1" spans="1:8">
      <c r="A36" s="20" t="s">
        <v>68</v>
      </c>
      <c r="B36" s="20">
        <v>90960</v>
      </c>
      <c r="C36" s="20">
        <f>92000+20000+4500</f>
        <v>116500</v>
      </c>
      <c r="D36" s="26">
        <f t="shared" si="3"/>
        <v>25540</v>
      </c>
      <c r="E36" s="35" t="s">
        <v>69</v>
      </c>
      <c r="F36" s="20"/>
      <c r="G36" s="20">
        <v>138576</v>
      </c>
      <c r="H36" s="20">
        <f t="shared" si="4"/>
        <v>138576</v>
      </c>
    </row>
    <row r="37" s="1" customFormat="1" ht="15" customHeight="1" spans="1:8">
      <c r="A37" s="20" t="s">
        <v>70</v>
      </c>
      <c r="B37" s="20">
        <v>55000</v>
      </c>
      <c r="C37" s="20">
        <v>40000</v>
      </c>
      <c r="D37" s="26">
        <f t="shared" si="3"/>
        <v>-15000</v>
      </c>
      <c r="E37" s="29" t="s">
        <v>71</v>
      </c>
      <c r="F37" s="20">
        <v>545</v>
      </c>
      <c r="G37" s="20">
        <v>460</v>
      </c>
      <c r="H37" s="20">
        <f t="shared" si="4"/>
        <v>-85</v>
      </c>
    </row>
    <row r="38" s="1" customFormat="1" ht="15" customHeight="1" spans="1:8">
      <c r="A38" s="20"/>
      <c r="B38" s="20"/>
      <c r="C38" s="20"/>
      <c r="D38" s="20"/>
      <c r="E38" s="29"/>
      <c r="F38" s="20"/>
      <c r="G38" s="20"/>
      <c r="H38" s="20"/>
    </row>
    <row r="39" s="1" customFormat="1" ht="15" customHeight="1" spans="1:8">
      <c r="A39" s="19" t="s">
        <v>72</v>
      </c>
      <c r="B39" s="19">
        <f t="shared" ref="B39:H39" si="5">B5+B32+B33+B34+B35+B36+B37</f>
        <v>806994</v>
      </c>
      <c r="C39" s="19">
        <f t="shared" si="5"/>
        <v>1083659</v>
      </c>
      <c r="D39" s="19">
        <f t="shared" si="5"/>
        <v>276665</v>
      </c>
      <c r="E39" s="19" t="s">
        <v>73</v>
      </c>
      <c r="F39" s="19">
        <f t="shared" si="5"/>
        <v>806994</v>
      </c>
      <c r="G39" s="19">
        <f t="shared" si="5"/>
        <v>1083659</v>
      </c>
      <c r="H39" s="19">
        <f t="shared" si="5"/>
        <v>276665</v>
      </c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K6" sqref="K6"/>
    </sheetView>
  </sheetViews>
  <sheetFormatPr defaultColWidth="9" defaultRowHeight="14.25" outlineLevelCol="7"/>
  <cols>
    <col min="1" max="1" width="26.625" style="1" customWidth="1"/>
    <col min="2" max="4" width="11.625" style="1" customWidth="1"/>
    <col min="5" max="5" width="26.625" style="1" customWidth="1"/>
    <col min="6" max="8" width="11.625" style="1" customWidth="1"/>
    <col min="9" max="16384" width="9" style="1"/>
  </cols>
  <sheetData>
    <row r="1" s="1" customFormat="1" spans="1:1">
      <c r="A1" s="1" t="s">
        <v>74</v>
      </c>
    </row>
    <row r="2" s="1" customFormat="1" ht="25.5" spans="1:8">
      <c r="A2" s="3" t="s">
        <v>75</v>
      </c>
      <c r="B2" s="3"/>
      <c r="C2" s="3"/>
      <c r="D2" s="3"/>
      <c r="E2" s="3"/>
      <c r="F2" s="3"/>
      <c r="G2" s="3"/>
      <c r="H2" s="3"/>
    </row>
    <row r="3" s="1" customFormat="1" spans="8:8">
      <c r="H3" s="4" t="s">
        <v>2</v>
      </c>
    </row>
    <row r="4" s="1" customFormat="1" ht="43" customHeight="1" spans="1:8">
      <c r="A4" s="7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6" t="s">
        <v>4</v>
      </c>
      <c r="G4" s="6" t="s">
        <v>5</v>
      </c>
      <c r="H4" s="6" t="s">
        <v>6</v>
      </c>
    </row>
    <row r="5" s="1" customFormat="1" ht="20.1" customHeight="1" spans="1:8">
      <c r="A5" s="19" t="s">
        <v>76</v>
      </c>
      <c r="B5" s="19">
        <f>SUM(B6:B10)</f>
        <v>337327</v>
      </c>
      <c r="C5" s="19">
        <f>SUM(C6:C10)</f>
        <v>337327</v>
      </c>
      <c r="D5" s="19">
        <f>SUM(D6:D10)</f>
        <v>0</v>
      </c>
      <c r="E5" s="19" t="s">
        <v>77</v>
      </c>
      <c r="F5" s="19">
        <f t="shared" ref="F5:H5" si="0">SUM(F6:F9)</f>
        <v>270022</v>
      </c>
      <c r="G5" s="19">
        <f t="shared" si="0"/>
        <v>452102</v>
      </c>
      <c r="H5" s="19">
        <f t="shared" si="0"/>
        <v>182080</v>
      </c>
    </row>
    <row r="6" s="1" customFormat="1" ht="20.1" customHeight="1" spans="1:8">
      <c r="A6" s="20" t="s">
        <v>78</v>
      </c>
      <c r="B6" s="20">
        <v>300000</v>
      </c>
      <c r="C6" s="20">
        <v>300000</v>
      </c>
      <c r="D6" s="20">
        <f t="shared" ref="D6:D10" si="1">C6-B6</f>
        <v>0</v>
      </c>
      <c r="E6" s="20" t="s">
        <v>79</v>
      </c>
      <c r="F6" s="20">
        <v>232763</v>
      </c>
      <c r="G6" s="20">
        <f>232763+25000</f>
        <v>257763</v>
      </c>
      <c r="H6" s="20">
        <f t="shared" ref="H6:H9" si="2">G6-F6</f>
        <v>25000</v>
      </c>
    </row>
    <row r="7" s="1" customFormat="1" ht="20.1" customHeight="1" spans="1:8">
      <c r="A7" s="20" t="s">
        <v>80</v>
      </c>
      <c r="B7" s="20">
        <v>2838</v>
      </c>
      <c r="C7" s="20">
        <v>2838</v>
      </c>
      <c r="D7" s="20">
        <f t="shared" si="1"/>
        <v>0</v>
      </c>
      <c r="E7" s="20" t="s">
        <v>81</v>
      </c>
      <c r="F7" s="20">
        <v>17109</v>
      </c>
      <c r="G7" s="20">
        <f>17109+157080</f>
        <v>174189</v>
      </c>
      <c r="H7" s="20">
        <f t="shared" si="2"/>
        <v>157080</v>
      </c>
    </row>
    <row r="8" s="1" customFormat="1" ht="20.1" customHeight="1" spans="1:8">
      <c r="A8" s="20" t="s">
        <v>82</v>
      </c>
      <c r="B8" s="20">
        <v>1500</v>
      </c>
      <c r="C8" s="20">
        <v>1500</v>
      </c>
      <c r="D8" s="20">
        <f t="shared" si="1"/>
        <v>0</v>
      </c>
      <c r="E8" s="20" t="s">
        <v>83</v>
      </c>
      <c r="F8" s="20">
        <v>20000</v>
      </c>
      <c r="G8" s="20">
        <v>20000</v>
      </c>
      <c r="H8" s="20">
        <f t="shared" si="2"/>
        <v>0</v>
      </c>
    </row>
    <row r="9" s="1" customFormat="1" ht="20.1" customHeight="1" spans="1:8">
      <c r="A9" s="20" t="s">
        <v>84</v>
      </c>
      <c r="B9" s="20">
        <v>3300</v>
      </c>
      <c r="C9" s="20">
        <v>3300</v>
      </c>
      <c r="D9" s="20">
        <f t="shared" si="1"/>
        <v>0</v>
      </c>
      <c r="E9" s="20" t="s">
        <v>85</v>
      </c>
      <c r="F9" s="20">
        <v>150</v>
      </c>
      <c r="G9" s="20">
        <v>150</v>
      </c>
      <c r="H9" s="20">
        <f t="shared" si="2"/>
        <v>0</v>
      </c>
    </row>
    <row r="10" s="1" customFormat="1" ht="20.1" customHeight="1" spans="1:8">
      <c r="A10" s="20" t="s">
        <v>86</v>
      </c>
      <c r="B10" s="20">
        <v>29689</v>
      </c>
      <c r="C10" s="20">
        <v>29689</v>
      </c>
      <c r="D10" s="20">
        <f t="shared" si="1"/>
        <v>0</v>
      </c>
      <c r="E10" s="21"/>
      <c r="F10" s="20"/>
      <c r="G10" s="20"/>
      <c r="H10" s="20"/>
    </row>
    <row r="11" s="1" customFormat="1" ht="20.1" customHeight="1" spans="1:8">
      <c r="A11" s="20"/>
      <c r="B11" s="20"/>
      <c r="C11" s="20"/>
      <c r="D11" s="20"/>
      <c r="E11" s="20"/>
      <c r="F11" s="20"/>
      <c r="G11" s="20"/>
      <c r="H11" s="20"/>
    </row>
    <row r="12" s="1" customFormat="1" ht="20.1" customHeight="1" spans="1:8">
      <c r="A12" s="20"/>
      <c r="B12" s="20"/>
      <c r="C12" s="20"/>
      <c r="D12" s="20"/>
      <c r="E12" s="20" t="s">
        <v>87</v>
      </c>
      <c r="F12" s="20">
        <v>53952</v>
      </c>
      <c r="G12" s="20">
        <f>53952-18000</f>
        <v>35952</v>
      </c>
      <c r="H12" s="20">
        <f t="shared" ref="H12:H17" si="3">G12-F12</f>
        <v>-18000</v>
      </c>
    </row>
    <row r="13" s="1" customFormat="1" ht="20.1" customHeight="1" spans="1:8">
      <c r="A13" s="20" t="s">
        <v>88</v>
      </c>
      <c r="B13" s="20">
        <v>4272</v>
      </c>
      <c r="C13" s="20">
        <v>4272</v>
      </c>
      <c r="D13" s="20">
        <f t="shared" ref="D13:D17" si="4">C13-B13</f>
        <v>0</v>
      </c>
      <c r="E13" s="20" t="s">
        <v>89</v>
      </c>
      <c r="F13" s="20">
        <v>3000</v>
      </c>
      <c r="G13" s="20">
        <v>3000</v>
      </c>
      <c r="H13" s="20">
        <f t="shared" si="3"/>
        <v>0</v>
      </c>
    </row>
    <row r="14" s="1" customFormat="1" ht="20.1" customHeight="1" spans="1:8">
      <c r="A14" s="20" t="s">
        <v>90</v>
      </c>
      <c r="B14" s="20"/>
      <c r="C14" s="20"/>
      <c r="D14" s="20">
        <f t="shared" si="4"/>
        <v>0</v>
      </c>
      <c r="E14" s="20" t="s">
        <v>91</v>
      </c>
      <c r="F14" s="20">
        <v>60000</v>
      </c>
      <c r="G14" s="20">
        <v>80000</v>
      </c>
      <c r="H14" s="20">
        <f t="shared" si="3"/>
        <v>20000</v>
      </c>
    </row>
    <row r="15" s="1" customFormat="1" ht="20.1" customHeight="1" spans="1:8">
      <c r="A15" s="20" t="s">
        <v>64</v>
      </c>
      <c r="B15" s="20">
        <v>99153</v>
      </c>
      <c r="C15" s="20">
        <v>101974</v>
      </c>
      <c r="D15" s="20">
        <f t="shared" si="4"/>
        <v>2821</v>
      </c>
      <c r="E15" s="20" t="s">
        <v>92</v>
      </c>
      <c r="F15" s="20">
        <v>44028</v>
      </c>
      <c r="G15" s="20">
        <f>54849-10000</f>
        <v>44849</v>
      </c>
      <c r="H15" s="20">
        <f t="shared" si="3"/>
        <v>821</v>
      </c>
    </row>
    <row r="16" s="1" customFormat="1" ht="20.1" customHeight="1" spans="1:8">
      <c r="A16" s="20" t="s">
        <v>93</v>
      </c>
      <c r="B16" s="20"/>
      <c r="C16" s="20"/>
      <c r="D16" s="20">
        <f t="shared" si="4"/>
        <v>0</v>
      </c>
      <c r="E16" s="20" t="s">
        <v>94</v>
      </c>
      <c r="F16" s="20">
        <v>9750</v>
      </c>
      <c r="G16" s="20">
        <f>9750+70056</f>
        <v>79806</v>
      </c>
      <c r="H16" s="20">
        <f t="shared" si="3"/>
        <v>70056</v>
      </c>
    </row>
    <row r="17" s="1" customFormat="1" ht="20.1" customHeight="1" spans="1:8">
      <c r="A17" s="20" t="s">
        <v>95</v>
      </c>
      <c r="B17" s="20"/>
      <c r="C17" s="20">
        <v>656620</v>
      </c>
      <c r="D17" s="20">
        <f t="shared" si="4"/>
        <v>656620</v>
      </c>
      <c r="E17" s="20" t="s">
        <v>96</v>
      </c>
      <c r="F17" s="20"/>
      <c r="G17" s="20">
        <v>404484</v>
      </c>
      <c r="H17" s="20">
        <f t="shared" si="3"/>
        <v>404484</v>
      </c>
    </row>
    <row r="18" s="1" customFormat="1" ht="20.1" customHeight="1" spans="1:8">
      <c r="A18" s="20"/>
      <c r="B18" s="20"/>
      <c r="C18" s="20"/>
      <c r="D18" s="20"/>
      <c r="E18" s="20"/>
      <c r="F18" s="20"/>
      <c r="G18" s="20"/>
      <c r="H18" s="20"/>
    </row>
    <row r="19" s="1" customFormat="1" ht="20.1" customHeight="1" spans="1:8">
      <c r="A19" s="19" t="s">
        <v>72</v>
      </c>
      <c r="B19" s="19">
        <f>B5+B13+B14+B15+B16+B17</f>
        <v>440752</v>
      </c>
      <c r="C19" s="19">
        <f>C5+C13+C14+C15+C16+C17</f>
        <v>1100193</v>
      </c>
      <c r="D19" s="19">
        <f>D5+D13+D14+D15+D16+D17</f>
        <v>659441</v>
      </c>
      <c r="E19" s="19" t="s">
        <v>73</v>
      </c>
      <c r="F19" s="19">
        <f t="shared" ref="F19:H19" si="5">F5+F12+F13+F14+F15+F16+F17</f>
        <v>440752</v>
      </c>
      <c r="G19" s="19">
        <f t="shared" si="5"/>
        <v>1100193</v>
      </c>
      <c r="H19" s="19">
        <f t="shared" si="5"/>
        <v>659441</v>
      </c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D29" sqref="D29"/>
    </sheetView>
  </sheetViews>
  <sheetFormatPr defaultColWidth="9" defaultRowHeight="14.25" outlineLevelCol="7"/>
  <cols>
    <col min="1" max="1" width="26.625" style="1" customWidth="1"/>
    <col min="2" max="4" width="10.625" style="1" customWidth="1"/>
    <col min="5" max="5" width="30.5" style="1" customWidth="1"/>
    <col min="6" max="8" width="10.625" style="1" customWidth="1"/>
    <col min="9" max="16384" width="9" style="1"/>
  </cols>
  <sheetData>
    <row r="1" s="1" customFormat="1" spans="1:1">
      <c r="A1" s="1" t="s">
        <v>97</v>
      </c>
    </row>
    <row r="2" s="1" customFormat="1" ht="25.5" spans="1:8">
      <c r="A2" s="3" t="s">
        <v>98</v>
      </c>
      <c r="B2" s="3"/>
      <c r="C2" s="3"/>
      <c r="D2" s="3"/>
      <c r="E2" s="3"/>
      <c r="F2" s="3"/>
      <c r="G2" s="3"/>
      <c r="H2" s="3"/>
    </row>
    <row r="3" s="1" customFormat="1" spans="8:8">
      <c r="H3" s="4" t="s">
        <v>2</v>
      </c>
    </row>
    <row r="4" s="1" customFormat="1" ht="43" customHeight="1" spans="1:8">
      <c r="A4" s="7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6" t="s">
        <v>4</v>
      </c>
      <c r="G4" s="6" t="s">
        <v>5</v>
      </c>
      <c r="H4" s="6" t="s">
        <v>6</v>
      </c>
    </row>
    <row r="5" s="1" customFormat="1" ht="20.1" customHeight="1" spans="1:8">
      <c r="A5" s="19" t="s">
        <v>99</v>
      </c>
      <c r="B5" s="19">
        <f>SUM(B6:B10)</f>
        <v>2460</v>
      </c>
      <c r="C5" s="19">
        <f>SUM(C6:C10)</f>
        <v>4000</v>
      </c>
      <c r="D5" s="19">
        <f>SUM(D6:D10)</f>
        <v>1540</v>
      </c>
      <c r="E5" s="19" t="s">
        <v>100</v>
      </c>
      <c r="F5" s="19">
        <f t="shared" ref="F5:H5" si="0">SUM(F6:F9)</f>
        <v>1500</v>
      </c>
      <c r="G5" s="19">
        <f t="shared" si="0"/>
        <v>2000</v>
      </c>
      <c r="H5" s="19">
        <f t="shared" si="0"/>
        <v>500</v>
      </c>
    </row>
    <row r="6" s="1" customFormat="1" ht="20.1" customHeight="1" spans="1:8">
      <c r="A6" s="20" t="s">
        <v>101</v>
      </c>
      <c r="B6" s="20">
        <v>2400</v>
      </c>
      <c r="C6" s="20">
        <v>4000</v>
      </c>
      <c r="D6" s="20">
        <f t="shared" ref="D6:D9" si="1">C6-B6</f>
        <v>1600</v>
      </c>
      <c r="E6" s="20" t="s">
        <v>102</v>
      </c>
      <c r="F6" s="20"/>
      <c r="G6" s="20">
        <v>200</v>
      </c>
      <c r="H6" s="20">
        <f t="shared" ref="H6:H9" si="2">G6-F6</f>
        <v>200</v>
      </c>
    </row>
    <row r="7" s="1" customFormat="1" ht="20.1" customHeight="1" spans="1:8">
      <c r="A7" s="20" t="s">
        <v>103</v>
      </c>
      <c r="B7" s="20">
        <v>60</v>
      </c>
      <c r="C7" s="20"/>
      <c r="D7" s="20">
        <f t="shared" si="1"/>
        <v>-60</v>
      </c>
      <c r="E7" s="20" t="s">
        <v>104</v>
      </c>
      <c r="F7" s="20"/>
      <c r="G7" s="20"/>
      <c r="H7" s="20">
        <f t="shared" si="2"/>
        <v>0</v>
      </c>
    </row>
    <row r="8" s="1" customFormat="1" ht="20.1" customHeight="1" spans="1:8">
      <c r="A8" s="20" t="s">
        <v>105</v>
      </c>
      <c r="B8" s="20"/>
      <c r="C8" s="20"/>
      <c r="D8" s="20">
        <f t="shared" si="1"/>
        <v>0</v>
      </c>
      <c r="E8" s="20" t="s">
        <v>106</v>
      </c>
      <c r="F8" s="20">
        <v>1500</v>
      </c>
      <c r="G8" s="20">
        <v>1800</v>
      </c>
      <c r="H8" s="20">
        <f t="shared" si="2"/>
        <v>300</v>
      </c>
    </row>
    <row r="9" s="1" customFormat="1" ht="20.1" customHeight="1" spans="1:8">
      <c r="A9" s="20" t="s">
        <v>107</v>
      </c>
      <c r="B9" s="20"/>
      <c r="C9" s="20"/>
      <c r="D9" s="20">
        <f t="shared" si="1"/>
        <v>0</v>
      </c>
      <c r="E9" s="20" t="s">
        <v>108</v>
      </c>
      <c r="F9" s="20"/>
      <c r="G9" s="20"/>
      <c r="H9" s="20">
        <f t="shared" si="2"/>
        <v>0</v>
      </c>
    </row>
    <row r="10" s="1" customFormat="1" ht="20.1" customHeight="1" spans="1:8">
      <c r="A10" s="20" t="s">
        <v>109</v>
      </c>
      <c r="B10" s="20"/>
      <c r="C10" s="20"/>
      <c r="D10" s="20"/>
      <c r="E10" s="21"/>
      <c r="F10" s="20"/>
      <c r="G10" s="20"/>
      <c r="H10" s="20"/>
    </row>
    <row r="11" s="1" customFormat="1" ht="20.1" customHeight="1" spans="1:8">
      <c r="A11" s="20"/>
      <c r="B11" s="20"/>
      <c r="C11" s="20"/>
      <c r="D11" s="20"/>
      <c r="E11" s="20"/>
      <c r="F11" s="20"/>
      <c r="G11" s="20"/>
      <c r="H11" s="20"/>
    </row>
    <row r="12" s="1" customFormat="1" ht="20.1" customHeight="1" spans="1:8">
      <c r="A12" s="20" t="s">
        <v>110</v>
      </c>
      <c r="B12" s="20">
        <v>229</v>
      </c>
      <c r="C12" s="20">
        <v>229</v>
      </c>
      <c r="D12" s="20">
        <f t="shared" ref="D12:D14" si="3">C12-B12</f>
        <v>0</v>
      </c>
      <c r="E12" s="20" t="s">
        <v>111</v>
      </c>
      <c r="F12" s="20">
        <v>229</v>
      </c>
      <c r="G12" s="20">
        <v>229</v>
      </c>
      <c r="H12" s="20">
        <f t="shared" ref="H12:H15" si="4">G12-F12</f>
        <v>0</v>
      </c>
    </row>
    <row r="13" s="1" customFormat="1" ht="20.1" customHeight="1" spans="1:8">
      <c r="A13" s="20" t="s">
        <v>112</v>
      </c>
      <c r="B13" s="20"/>
      <c r="C13" s="20"/>
      <c r="D13" s="20">
        <f t="shared" si="3"/>
        <v>0</v>
      </c>
      <c r="E13" s="20" t="s">
        <v>113</v>
      </c>
      <c r="F13" s="20"/>
      <c r="G13" s="20"/>
      <c r="H13" s="20">
        <f t="shared" si="4"/>
        <v>0</v>
      </c>
    </row>
    <row r="14" s="1" customFormat="1" ht="20.1" customHeight="1" spans="1:8">
      <c r="A14" s="20" t="s">
        <v>64</v>
      </c>
      <c r="B14" s="20"/>
      <c r="C14" s="20"/>
      <c r="D14" s="20">
        <f t="shared" si="3"/>
        <v>0</v>
      </c>
      <c r="E14" s="20" t="s">
        <v>114</v>
      </c>
      <c r="F14" s="20">
        <v>960</v>
      </c>
      <c r="G14" s="20">
        <v>2000</v>
      </c>
      <c r="H14" s="20">
        <f t="shared" si="4"/>
        <v>1040</v>
      </c>
    </row>
    <row r="15" s="1" customFormat="1" ht="20.1" customHeight="1" spans="1:8">
      <c r="A15" s="20"/>
      <c r="B15" s="20"/>
      <c r="C15" s="20"/>
      <c r="D15" s="20"/>
      <c r="E15" s="20" t="s">
        <v>92</v>
      </c>
      <c r="F15" s="20"/>
      <c r="G15" s="20"/>
      <c r="H15" s="20">
        <f t="shared" si="4"/>
        <v>0</v>
      </c>
    </row>
    <row r="16" s="1" customFormat="1" ht="20.1" customHeight="1" spans="1:8">
      <c r="A16" s="20"/>
      <c r="B16" s="20"/>
      <c r="C16" s="20"/>
      <c r="D16" s="20"/>
      <c r="E16" s="20"/>
      <c r="F16" s="20"/>
      <c r="G16" s="20"/>
      <c r="H16" s="20"/>
    </row>
    <row r="17" s="1" customFormat="1" ht="20.1" customHeight="1" spans="1:8">
      <c r="A17" s="19" t="s">
        <v>72</v>
      </c>
      <c r="B17" s="19">
        <f t="shared" ref="B17:H17" si="5">B5+B13+B14+B15</f>
        <v>2460</v>
      </c>
      <c r="C17" s="19">
        <f t="shared" si="5"/>
        <v>4000</v>
      </c>
      <c r="D17" s="19">
        <f t="shared" si="5"/>
        <v>1540</v>
      </c>
      <c r="E17" s="19" t="s">
        <v>73</v>
      </c>
      <c r="F17" s="19">
        <f t="shared" si="5"/>
        <v>2460</v>
      </c>
      <c r="G17" s="19">
        <f t="shared" si="5"/>
        <v>4000</v>
      </c>
      <c r="H17" s="19">
        <f t="shared" si="5"/>
        <v>1540</v>
      </c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B16" sqref="B16"/>
    </sheetView>
  </sheetViews>
  <sheetFormatPr defaultColWidth="9" defaultRowHeight="14.25" outlineLevelCol="7"/>
  <cols>
    <col min="1" max="1" width="29.625" style="1" customWidth="1"/>
    <col min="2" max="4" width="11.625" style="1" customWidth="1"/>
    <col min="5" max="5" width="29.625" style="1" customWidth="1"/>
    <col min="6" max="8" width="11.625" style="1" customWidth="1"/>
    <col min="9" max="16384" width="9" style="1"/>
  </cols>
  <sheetData>
    <row r="1" s="1" customFormat="1" spans="1:1">
      <c r="A1" s="1" t="s">
        <v>115</v>
      </c>
    </row>
    <row r="2" s="1" customFormat="1" ht="25.5" spans="1:8">
      <c r="A2" s="3" t="s">
        <v>116</v>
      </c>
      <c r="B2" s="3"/>
      <c r="C2" s="3"/>
      <c r="D2" s="3"/>
      <c r="E2" s="3"/>
      <c r="F2" s="3"/>
      <c r="G2" s="3"/>
      <c r="H2" s="3"/>
    </row>
    <row r="3" s="1" customFormat="1" spans="8:8">
      <c r="H3" s="4" t="s">
        <v>2</v>
      </c>
    </row>
    <row r="4" s="1" customFormat="1" ht="43" customHeight="1" spans="1:8">
      <c r="A4" s="5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6" t="s">
        <v>4</v>
      </c>
      <c r="G4" s="6" t="s">
        <v>5</v>
      </c>
      <c r="H4" s="6" t="s">
        <v>6</v>
      </c>
    </row>
    <row r="5" s="1" customFormat="1" ht="30" customHeight="1" spans="1:8">
      <c r="A5" s="8" t="s">
        <v>117</v>
      </c>
      <c r="B5" s="9">
        <f t="shared" ref="B5:H5" si="0">SUM(B6:B12)</f>
        <v>250462</v>
      </c>
      <c r="C5" s="9">
        <f t="shared" si="0"/>
        <v>248340</v>
      </c>
      <c r="D5" s="9">
        <f t="shared" si="0"/>
        <v>-2122</v>
      </c>
      <c r="E5" s="10" t="s">
        <v>118</v>
      </c>
      <c r="F5" s="9">
        <f t="shared" si="0"/>
        <v>229496</v>
      </c>
      <c r="G5" s="9">
        <f t="shared" si="0"/>
        <v>240414</v>
      </c>
      <c r="H5" s="9">
        <f t="shared" si="0"/>
        <v>10918</v>
      </c>
    </row>
    <row r="6" s="2" customFormat="1" ht="30" customHeight="1" spans="1:8">
      <c r="A6" s="11" t="s">
        <v>119</v>
      </c>
      <c r="B6" s="12"/>
      <c r="C6" s="12"/>
      <c r="D6" s="9">
        <f t="shared" ref="D6:D14" si="1">C6-B6</f>
        <v>0</v>
      </c>
      <c r="E6" s="11" t="s">
        <v>120</v>
      </c>
      <c r="F6" s="12"/>
      <c r="G6" s="12"/>
      <c r="H6" s="9">
        <f t="shared" ref="H6:H14" si="2">G6-F6</f>
        <v>0</v>
      </c>
    </row>
    <row r="7" s="2" customFormat="1" ht="30" customHeight="1" spans="1:8">
      <c r="A7" s="11" t="s">
        <v>121</v>
      </c>
      <c r="B7" s="12"/>
      <c r="C7" s="12"/>
      <c r="D7" s="9">
        <f t="shared" si="1"/>
        <v>0</v>
      </c>
      <c r="E7" s="11" t="s">
        <v>122</v>
      </c>
      <c r="F7" s="12"/>
      <c r="G7" s="12"/>
      <c r="H7" s="9">
        <f t="shared" si="2"/>
        <v>0</v>
      </c>
    </row>
    <row r="8" s="2" customFormat="1" ht="30" customHeight="1" spans="1:8">
      <c r="A8" s="11" t="s">
        <v>123</v>
      </c>
      <c r="B8" s="12">
        <v>39177</v>
      </c>
      <c r="C8" s="12">
        <v>41177</v>
      </c>
      <c r="D8" s="9">
        <f t="shared" si="1"/>
        <v>2000</v>
      </c>
      <c r="E8" s="11" t="s">
        <v>124</v>
      </c>
      <c r="F8" s="12">
        <v>39023</v>
      </c>
      <c r="G8" s="12">
        <v>39748</v>
      </c>
      <c r="H8" s="9">
        <f t="shared" si="2"/>
        <v>725</v>
      </c>
    </row>
    <row r="9" s="2" customFormat="1" ht="30" customHeight="1" spans="1:8">
      <c r="A9" s="11" t="s">
        <v>125</v>
      </c>
      <c r="B9" s="12">
        <v>107399</v>
      </c>
      <c r="C9" s="12">
        <v>106183</v>
      </c>
      <c r="D9" s="9">
        <f t="shared" si="1"/>
        <v>-1216</v>
      </c>
      <c r="E9" s="11" t="s">
        <v>126</v>
      </c>
      <c r="F9" s="12">
        <v>97357</v>
      </c>
      <c r="G9" s="12">
        <v>98488</v>
      </c>
      <c r="H9" s="9">
        <f t="shared" si="2"/>
        <v>1131</v>
      </c>
    </row>
    <row r="10" s="2" customFormat="1" ht="30" customHeight="1" spans="1:8">
      <c r="A10" s="11" t="s">
        <v>127</v>
      </c>
      <c r="B10" s="12">
        <v>103886</v>
      </c>
      <c r="C10" s="12">
        <v>100980</v>
      </c>
      <c r="D10" s="9">
        <f t="shared" si="1"/>
        <v>-2906</v>
      </c>
      <c r="E10" s="11" t="s">
        <v>128</v>
      </c>
      <c r="F10" s="12">
        <v>93116</v>
      </c>
      <c r="G10" s="12">
        <v>102178</v>
      </c>
      <c r="H10" s="9">
        <f t="shared" si="2"/>
        <v>9062</v>
      </c>
    </row>
    <row r="11" s="2" customFormat="1" ht="30" customHeight="1" spans="1:8">
      <c r="A11" s="11" t="s">
        <v>129</v>
      </c>
      <c r="B11" s="12"/>
      <c r="C11" s="12"/>
      <c r="D11" s="9">
        <f t="shared" si="1"/>
        <v>0</v>
      </c>
      <c r="E11" s="11" t="s">
        <v>130</v>
      </c>
      <c r="F11" s="12"/>
      <c r="G11" s="12"/>
      <c r="H11" s="9">
        <f t="shared" si="2"/>
        <v>0</v>
      </c>
    </row>
    <row r="12" s="2" customFormat="1" ht="30" customHeight="1" spans="1:8">
      <c r="A12" s="11" t="s">
        <v>131</v>
      </c>
      <c r="B12" s="12"/>
      <c r="C12" s="12"/>
      <c r="D12" s="9">
        <f t="shared" si="1"/>
        <v>0</v>
      </c>
      <c r="E12" s="11" t="s">
        <v>132</v>
      </c>
      <c r="F12" s="12"/>
      <c r="G12" s="12"/>
      <c r="H12" s="9">
        <f t="shared" si="2"/>
        <v>0</v>
      </c>
    </row>
    <row r="13" s="2" customFormat="1" ht="30" customHeight="1" spans="1:8">
      <c r="A13" s="13" t="s">
        <v>133</v>
      </c>
      <c r="B13" s="14">
        <v>356455</v>
      </c>
      <c r="C13" s="14">
        <v>356954</v>
      </c>
      <c r="D13" s="9">
        <f t="shared" si="1"/>
        <v>499</v>
      </c>
      <c r="E13" s="15" t="s">
        <v>134</v>
      </c>
      <c r="F13" s="14">
        <v>377421</v>
      </c>
      <c r="G13" s="14">
        <v>364880</v>
      </c>
      <c r="H13" s="9">
        <f t="shared" si="2"/>
        <v>-12541</v>
      </c>
    </row>
    <row r="14" s="2" customFormat="1" ht="30" customHeight="1" spans="1:8">
      <c r="A14" s="16" t="s">
        <v>72</v>
      </c>
      <c r="B14" s="17">
        <f t="shared" ref="B14:G14" si="3">B5+B13</f>
        <v>606917</v>
      </c>
      <c r="C14" s="17">
        <f t="shared" si="3"/>
        <v>605294</v>
      </c>
      <c r="D14" s="18">
        <f t="shared" si="1"/>
        <v>-1623</v>
      </c>
      <c r="E14" s="16" t="s">
        <v>73</v>
      </c>
      <c r="F14" s="17">
        <f t="shared" si="3"/>
        <v>606917</v>
      </c>
      <c r="G14" s="17">
        <f t="shared" si="3"/>
        <v>605294</v>
      </c>
      <c r="H14" s="18">
        <f t="shared" si="2"/>
        <v>-1623</v>
      </c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一般公共预算</vt:lpstr>
      <vt:lpstr>政府基金预算</vt:lpstr>
      <vt:lpstr>国有资本经营预算</vt:lpstr>
      <vt:lpstr>社会保险基金预算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2025-07-16T09:10:10Z</dcterms:created>
  <dcterms:modified xsi:type="dcterms:W3CDTF">2025-07-16T09:12:22Z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